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6035" windowHeight="77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ОбщиеДоходыЗаМесяц">Лист1!$I$4</definedName>
    <definedName name="ОбщиеРасходыЗаМесяц">[1]Смета!$I$8</definedName>
  </definedNames>
  <calcPr calcId="125725"/>
</workbook>
</file>

<file path=xl/calcChain.xml><?xml version="1.0" encoding="utf-8"?>
<calcChain xmlns="http://schemas.openxmlformats.org/spreadsheetml/2006/main">
  <c r="G39" i="1"/>
  <c r="D38"/>
  <c r="G37"/>
  <c r="E29"/>
  <c r="I28"/>
  <c r="E28"/>
  <c r="E27"/>
  <c r="E26"/>
  <c r="E25"/>
  <c r="E24"/>
  <c r="E23"/>
  <c r="I22"/>
  <c r="I35" s="1"/>
  <c r="E22"/>
  <c r="E33" s="1"/>
  <c r="I8" s="1"/>
  <c r="I4"/>
  <c r="I37" s="1"/>
</calcChain>
</file>

<file path=xl/sharedStrings.xml><?xml version="1.0" encoding="utf-8"?>
<sst xmlns="http://schemas.openxmlformats.org/spreadsheetml/2006/main" count="58" uniqueCount="54">
  <si>
    <t>Проект сметы СНТ "Калининец" на 2026/2027</t>
  </si>
  <si>
    <t>Доходы за год</t>
  </si>
  <si>
    <t>ДОХОДЫ по членским взносам</t>
  </si>
  <si>
    <t>СТАТЬЯ</t>
  </si>
  <si>
    <t>СУММА</t>
  </si>
  <si>
    <t>Членский взносы</t>
  </si>
  <si>
    <t xml:space="preserve"> </t>
  </si>
  <si>
    <t>ПЛАН РАСХОДОВ на год</t>
  </si>
  <si>
    <t>Кол-во соток:</t>
  </si>
  <si>
    <t>Остаток ДС на 01.05.2026</t>
  </si>
  <si>
    <t>Кол-во участков:</t>
  </si>
  <si>
    <t>Расходы</t>
  </si>
  <si>
    <t>СМЕТА</t>
  </si>
  <si>
    <t>АДМИНИСТРАТИВНЫЕ И ХОЗЯЙСТВЕННЫЕ ПЛАТЕЖИ</t>
  </si>
  <si>
    <t xml:space="preserve">Оплата работ проверки ФХД </t>
  </si>
  <si>
    <t>Замена ламп уличного освещения</t>
  </si>
  <si>
    <t>Оплата мобильной связи, интернета, ворот,камер, канцтоваров и тп</t>
  </si>
  <si>
    <t>ФОТ</t>
  </si>
  <si>
    <t>Оплата частного транспорта</t>
  </si>
  <si>
    <t>Оклад</t>
  </si>
  <si>
    <t>Кол-во месяцев</t>
  </si>
  <si>
    <t>ИТОГО</t>
  </si>
  <si>
    <t>Столбец1</t>
  </si>
  <si>
    <t>Электроснабжение башни в долях согласно ПУ</t>
  </si>
  <si>
    <t>ЗАРАБОТНАЯ ПЛАТА</t>
  </si>
  <si>
    <t>Обрезка веток, чистка обочин, покос травы</t>
  </si>
  <si>
    <t xml:space="preserve">Председатель </t>
  </si>
  <si>
    <t>Обслуживание водяного насоса (оператор башни)</t>
  </si>
  <si>
    <t xml:space="preserve">Сторож зима </t>
  </si>
  <si>
    <t>Проценты банка за обслуживание</t>
  </si>
  <si>
    <t>Чистка дорог по улицам в зимний период</t>
  </si>
  <si>
    <t xml:space="preserve">Сторож-дворник  лето </t>
  </si>
  <si>
    <t xml:space="preserve">Электрик </t>
  </si>
  <si>
    <t>Непредвиденные расходы</t>
  </si>
  <si>
    <t xml:space="preserve">Водопроводчик </t>
  </si>
  <si>
    <t>Вывоз мусора *</t>
  </si>
  <si>
    <t>Бухгалтер</t>
  </si>
  <si>
    <t xml:space="preserve">Налоги зп </t>
  </si>
  <si>
    <t>Обходчик счетчиков</t>
  </si>
  <si>
    <t>Эл.энергия, освещение и колодцы</t>
  </si>
  <si>
    <t>Земельный налог</t>
  </si>
  <si>
    <t>Замена труб, кранов, задвижек, пожарных гидрантов, сварные работы, обслуживание колодцев</t>
  </si>
  <si>
    <t>ИТОГО ФОТ</t>
  </si>
  <si>
    <t>Потери энергопотребления (20%)*</t>
  </si>
  <si>
    <t>Расчетные величины*</t>
  </si>
  <si>
    <t>ИТОГО РАСХОДЫ</t>
  </si>
  <si>
    <t>Всего:</t>
  </si>
  <si>
    <t>Потери э/э = сумма  за потребленную Э/э (23/24)*%увелечения тарифа*20%потерь</t>
  </si>
  <si>
    <t xml:space="preserve"> Реальные Членские(исключено Заброшенные участки) </t>
  </si>
  <si>
    <t>Сумма потребленной ээ 2 520 395,10</t>
  </si>
  <si>
    <t>Увеличение тарифа</t>
  </si>
  <si>
    <t>Мусор= норма накопления на 1 участок* тариф*кол-во участков</t>
  </si>
  <si>
    <t>Норма накопления 0,004 м3 с  1 м2 участка в год</t>
  </si>
  <si>
    <t>Тариф 1901,37 р, за м3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</si>
</sst>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5" formatCode="#,##0\ &quot;₽&quot;"/>
    <numFmt numFmtId="166" formatCode="#,##0.00\ &quot;₽&quot;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3" tint="0.24994659260841701"/>
      <name val="Arial"/>
      <family val="2"/>
      <charset val="204"/>
    </font>
    <font>
      <b/>
      <sz val="12"/>
      <color theme="3" tint="0.24994659260841701"/>
      <name val="Times New Roman"/>
      <family val="1"/>
      <charset val="204"/>
    </font>
    <font>
      <b/>
      <sz val="12"/>
      <color theme="0"/>
      <name val="Arial"/>
      <family val="2"/>
      <charset val="204"/>
    </font>
    <font>
      <b/>
      <sz val="26"/>
      <color theme="9" tint="-0.499984740745262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20"/>
      <color theme="3" tint="0.24994659260841701"/>
      <name val="Arial"/>
      <family val="2"/>
      <charset val="204"/>
    </font>
    <font>
      <b/>
      <sz val="12"/>
      <color theme="2" tint="-9.9978637043366805E-2"/>
      <name val="Arial"/>
      <family val="2"/>
      <charset val="204"/>
    </font>
    <font>
      <b/>
      <sz val="20"/>
      <color theme="9" tint="-0.499984740745262"/>
      <name val="Arial"/>
      <family val="2"/>
      <charset val="204"/>
    </font>
    <font>
      <b/>
      <sz val="26"/>
      <color theme="1"/>
      <name val="Arial"/>
      <family val="2"/>
      <charset val="204"/>
    </font>
    <font>
      <b/>
      <sz val="12"/>
      <color theme="4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theme="3" tint="0.2499465926084170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36"/>
      <color theme="9" tint="-0.499984740745262"/>
      <name val="Arial"/>
      <family val="2"/>
      <charset val="204"/>
    </font>
    <font>
      <b/>
      <sz val="16"/>
      <color theme="3" tint="0.24994659260841701"/>
      <name val="Arial"/>
      <family val="2"/>
      <charset val="204"/>
    </font>
    <font>
      <b/>
      <sz val="16"/>
      <color theme="9" tint="-0.499984740745262"/>
      <name val="Arial"/>
      <family val="2"/>
      <charset val="204"/>
    </font>
    <font>
      <b/>
      <sz val="16"/>
      <name val="Arial"/>
      <family val="2"/>
      <charset val="204"/>
    </font>
    <font>
      <b/>
      <sz val="9"/>
      <color rgb="FF343434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20"/>
      <color theme="3" tint="0.2499465926084170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theme="0"/>
        <bgColor theme="2" tint="-9.9948118533890809E-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</cellStyleXfs>
  <cellXfs count="111">
    <xf numFmtId="0" fontId="0" fillId="0" borderId="0" xfId="0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left" vertical="center"/>
    </xf>
    <xf numFmtId="0" fontId="6" fillId="2" borderId="0" xfId="3" applyFont="1" applyFill="1" applyBorder="1" applyAlignment="1">
      <alignment horizontal="left"/>
    </xf>
    <xf numFmtId="0" fontId="6" fillId="2" borderId="0" xfId="3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0" xfId="4" applyFont="1" applyFill="1" applyBorder="1" applyAlignment="1">
      <alignment horizontal="left"/>
    </xf>
    <xf numFmtId="165" fontId="14" fillId="2" borderId="0" xfId="5" applyNumberFormat="1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Border="1"/>
    <xf numFmtId="0" fontId="16" fillId="2" borderId="0" xfId="0" applyFont="1" applyFill="1" applyAlignment="1">
      <alignment horizontal="left" vertical="center"/>
    </xf>
    <xf numFmtId="166" fontId="16" fillId="2" borderId="0" xfId="0" applyNumberFormat="1" applyFont="1" applyFill="1" applyAlignment="1">
      <alignment horizontal="right" vertical="center"/>
    </xf>
    <xf numFmtId="165" fontId="17" fillId="2" borderId="0" xfId="5" applyNumberFormat="1" applyFont="1" applyFill="1" applyBorder="1" applyAlignment="1">
      <alignment horizontal="left"/>
    </xf>
    <xf numFmtId="165" fontId="14" fillId="2" borderId="0" xfId="5" applyNumberFormat="1" applyFont="1" applyFill="1" applyBorder="1" applyAlignment="1">
      <alignment horizontal="left" vertical="top"/>
    </xf>
    <xf numFmtId="166" fontId="16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65" fontId="18" fillId="2" borderId="0" xfId="5" applyNumberFormat="1" applyFont="1" applyFill="1" applyBorder="1" applyAlignment="1">
      <alignment horizontal="left" vertical="top"/>
    </xf>
    <xf numFmtId="0" fontId="19" fillId="2" borderId="5" xfId="3" applyFont="1" applyFill="1" applyBorder="1" applyAlignment="1">
      <alignment horizontal="left" vertical="center"/>
    </xf>
    <xf numFmtId="4" fontId="19" fillId="2" borderId="6" xfId="0" applyNumberFormat="1" applyFont="1" applyFill="1" applyBorder="1" applyAlignment="1">
      <alignment horizontal="center" vertical="center"/>
    </xf>
    <xf numFmtId="43" fontId="17" fillId="2" borderId="0" xfId="1" applyFont="1" applyFill="1" applyAlignment="1">
      <alignment horizontal="center" vertical="center"/>
    </xf>
    <xf numFmtId="0" fontId="19" fillId="2" borderId="7" xfId="3" applyFont="1" applyFill="1" applyBorder="1" applyAlignment="1">
      <alignment horizontal="left" vertical="center"/>
    </xf>
    <xf numFmtId="3" fontId="19" fillId="2" borderId="8" xfId="0" applyNumberFormat="1" applyFont="1" applyFill="1" applyBorder="1" applyAlignment="1">
      <alignment horizontal="center" vertical="center"/>
    </xf>
    <xf numFmtId="9" fontId="6" fillId="2" borderId="0" xfId="0" applyNumberFormat="1" applyFont="1" applyFill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9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3" borderId="4" xfId="4" applyFont="1" applyFill="1" applyBorder="1" applyAlignment="1">
      <alignment horizontal="left" vertical="center"/>
    </xf>
    <xf numFmtId="14" fontId="22" fillId="3" borderId="4" xfId="4" applyNumberFormat="1" applyFont="1" applyFill="1" applyBorder="1" applyAlignment="1">
      <alignment horizontal="left" vertical="center"/>
    </xf>
    <xf numFmtId="0" fontId="19" fillId="2" borderId="9" xfId="3" applyFont="1" applyFill="1" applyBorder="1" applyAlignment="1">
      <alignment horizontal="left" vertical="center"/>
    </xf>
    <xf numFmtId="3" fontId="19" fillId="2" borderId="10" xfId="0" applyNumberFormat="1" applyFont="1" applyFill="1" applyBorder="1" applyAlignment="1">
      <alignment horizontal="center" vertical="center"/>
    </xf>
    <xf numFmtId="9" fontId="21" fillId="2" borderId="0" xfId="0" applyNumberFormat="1" applyFont="1" applyFill="1" applyBorder="1" applyAlignment="1">
      <alignment vertical="center"/>
    </xf>
    <xf numFmtId="0" fontId="21" fillId="2" borderId="0" xfId="0" applyFont="1" applyFill="1" applyBorder="1"/>
    <xf numFmtId="0" fontId="22" fillId="4" borderId="11" xfId="4" applyFont="1" applyFill="1" applyBorder="1" applyAlignment="1">
      <alignment horizontal="left" vertical="center"/>
    </xf>
    <xf numFmtId="166" fontId="22" fillId="4" borderId="1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5" fontId="21" fillId="2" borderId="0" xfId="5" applyNumberFormat="1" applyFont="1" applyFill="1" applyBorder="1" applyAlignment="1">
      <alignment horizontal="left" vertical="top"/>
    </xf>
    <xf numFmtId="0" fontId="19" fillId="4" borderId="11" xfId="0" applyFont="1" applyFill="1" applyBorder="1" applyAlignment="1">
      <alignment horizontal="left" vertical="center" wrapText="1"/>
    </xf>
    <xf numFmtId="166" fontId="19" fillId="4" borderId="11" xfId="0" applyNumberFormat="1" applyFont="1" applyFill="1" applyBorder="1" applyAlignment="1">
      <alignment horizontal="left" vertical="center"/>
    </xf>
    <xf numFmtId="166" fontId="23" fillId="2" borderId="0" xfId="4" applyNumberFormat="1" applyFont="1" applyFill="1" applyBorder="1" applyAlignment="1"/>
    <xf numFmtId="0" fontId="23" fillId="2" borderId="0" xfId="4" applyFont="1" applyFill="1" applyBorder="1" applyAlignment="1"/>
    <xf numFmtId="0" fontId="22" fillId="2" borderId="0" xfId="0" applyFont="1" applyFill="1" applyAlignment="1">
      <alignment horizontal="center" vertical="center"/>
    </xf>
    <xf numFmtId="0" fontId="22" fillId="2" borderId="0" xfId="3" applyFont="1" applyFill="1" applyBorder="1" applyAlignment="1">
      <alignment vertical="center"/>
    </xf>
    <xf numFmtId="0" fontId="24" fillId="5" borderId="0" xfId="0" applyFont="1" applyFill="1" applyAlignment="1">
      <alignment vertical="top" wrapText="1"/>
    </xf>
    <xf numFmtId="0" fontId="22" fillId="2" borderId="0" xfId="4" applyFont="1" applyFill="1" applyBorder="1" applyAlignment="1">
      <alignment horizontal="left" vertical="center"/>
    </xf>
    <xf numFmtId="14" fontId="22" fillId="2" borderId="0" xfId="4" applyNumberFormat="1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5" xfId="4" applyFont="1" applyFill="1" applyBorder="1" applyAlignment="1">
      <alignment horizontal="left" vertical="center"/>
    </xf>
    <xf numFmtId="14" fontId="22" fillId="2" borderId="12" xfId="4" applyNumberFormat="1" applyFont="1" applyFill="1" applyBorder="1" applyAlignment="1">
      <alignment horizontal="left" vertical="center"/>
    </xf>
    <xf numFmtId="166" fontId="22" fillId="2" borderId="12" xfId="4" applyNumberFormat="1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9" fillId="2" borderId="5" xfId="0" applyFont="1" applyFill="1" applyBorder="1" applyAlignment="1">
      <alignment horizontal="left" vertical="center"/>
    </xf>
    <xf numFmtId="166" fontId="19" fillId="2" borderId="12" xfId="0" applyNumberFormat="1" applyFont="1" applyFill="1" applyBorder="1" applyAlignment="1">
      <alignment horizontal="left" vertical="center"/>
    </xf>
    <xf numFmtId="3" fontId="19" fillId="2" borderId="12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19" fillId="2" borderId="7" xfId="0" applyFont="1" applyFill="1" applyBorder="1" applyAlignment="1">
      <alignment horizontal="left" vertical="center"/>
    </xf>
    <xf numFmtId="166" fontId="19" fillId="2" borderId="0" xfId="0" applyNumberFormat="1" applyFont="1" applyFill="1" applyBorder="1" applyAlignment="1">
      <alignment horizontal="left" vertical="center"/>
    </xf>
    <xf numFmtId="3" fontId="19" fillId="2" borderId="0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19" fillId="4" borderId="13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/>
    </xf>
    <xf numFmtId="166" fontId="19" fillId="2" borderId="14" xfId="0" applyNumberFormat="1" applyFont="1" applyFill="1" applyBorder="1" applyAlignment="1">
      <alignment horizontal="left" vertical="center"/>
    </xf>
    <xf numFmtId="3" fontId="19" fillId="2" borderId="14" xfId="0" applyNumberFormat="1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 wrapText="1"/>
    </xf>
    <xf numFmtId="166" fontId="19" fillId="4" borderId="13" xfId="0" applyNumberFormat="1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14" fontId="19" fillId="2" borderId="0" xfId="0" applyNumberFormat="1" applyFont="1" applyFill="1" applyAlignment="1">
      <alignment horizontal="left" vertical="center"/>
    </xf>
    <xf numFmtId="166" fontId="19" fillId="2" borderId="0" xfId="0" applyNumberFormat="1" applyFont="1" applyFill="1" applyAlignment="1">
      <alignment horizontal="left" vertical="center"/>
    </xf>
    <xf numFmtId="0" fontId="19" fillId="2" borderId="0" xfId="0" applyFont="1" applyFill="1"/>
    <xf numFmtId="0" fontId="19" fillId="4" borderId="13" xfId="0" applyFont="1" applyFill="1" applyBorder="1" applyAlignment="1">
      <alignment horizontal="left" vertical="center" wrapText="1"/>
    </xf>
    <xf numFmtId="166" fontId="21" fillId="2" borderId="0" xfId="0" applyNumberFormat="1" applyFont="1" applyFill="1" applyAlignment="1">
      <alignment horizontal="left"/>
    </xf>
    <xf numFmtId="0" fontId="21" fillId="4" borderId="0" xfId="0" applyFont="1" applyFill="1" applyBorder="1" applyAlignment="1">
      <alignment horizontal="left" vertical="center" wrapText="1"/>
    </xf>
    <xf numFmtId="166" fontId="21" fillId="4" borderId="0" xfId="0" applyNumberFormat="1" applyFont="1" applyFill="1" applyBorder="1" applyAlignment="1">
      <alignment horizontal="left" vertical="center"/>
    </xf>
    <xf numFmtId="0" fontId="20" fillId="2" borderId="0" xfId="3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 wrapText="1"/>
    </xf>
    <xf numFmtId="166" fontId="19" fillId="4" borderId="0" xfId="0" applyNumberFormat="1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/>
    </xf>
    <xf numFmtId="166" fontId="27" fillId="2" borderId="12" xfId="0" applyNumberFormat="1" applyFont="1" applyFill="1" applyBorder="1" applyAlignment="1">
      <alignment horizontal="left"/>
    </xf>
    <xf numFmtId="0" fontId="27" fillId="2" borderId="12" xfId="0" applyFont="1" applyFill="1" applyBorder="1" applyAlignment="1">
      <alignment horizontal="left"/>
    </xf>
    <xf numFmtId="166" fontId="27" fillId="2" borderId="12" xfId="1" applyNumberFormat="1" applyFont="1" applyFill="1" applyBorder="1" applyAlignment="1">
      <alignment horizontal="left"/>
    </xf>
    <xf numFmtId="14" fontId="27" fillId="2" borderId="12" xfId="0" applyNumberFormat="1" applyFont="1" applyFill="1" applyBorder="1" applyAlignment="1">
      <alignment horizontal="left"/>
    </xf>
    <xf numFmtId="166" fontId="27" fillId="2" borderId="6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43" fontId="28" fillId="2" borderId="0" xfId="1" applyFont="1" applyFill="1" applyAlignment="1">
      <alignment horizontal="left"/>
    </xf>
    <xf numFmtId="0" fontId="29" fillId="2" borderId="9" xfId="0" applyFont="1" applyFill="1" applyBorder="1" applyAlignment="1">
      <alignment horizontal="left"/>
    </xf>
    <xf numFmtId="166" fontId="29" fillId="2" borderId="14" xfId="0" applyNumberFormat="1" applyFont="1" applyFill="1" applyBorder="1" applyAlignment="1">
      <alignment horizontal="right"/>
    </xf>
    <xf numFmtId="0" fontId="29" fillId="2" borderId="14" xfId="0" applyFont="1" applyFill="1" applyBorder="1" applyAlignment="1">
      <alignment horizontal="left"/>
    </xf>
    <xf numFmtId="166" fontId="29" fillId="2" borderId="14" xfId="1" applyNumberFormat="1" applyFont="1" applyFill="1" applyBorder="1" applyAlignment="1">
      <alignment horizontal="left"/>
    </xf>
    <xf numFmtId="14" fontId="29" fillId="2" borderId="14" xfId="0" applyNumberFormat="1" applyFont="1" applyFill="1" applyBorder="1" applyAlignment="1">
      <alignment horizontal="left"/>
    </xf>
    <xf numFmtId="166" fontId="27" fillId="2" borderId="10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top" wrapText="1"/>
    </xf>
    <xf numFmtId="0" fontId="29" fillId="2" borderId="12" xfId="0" applyFont="1" applyFill="1" applyBorder="1" applyAlignment="1">
      <alignment horizontal="left" vertical="top" wrapText="1"/>
    </xf>
    <xf numFmtId="14" fontId="29" fillId="2" borderId="12" xfId="0" applyNumberFormat="1" applyFont="1" applyFill="1" applyBorder="1" applyAlignment="1">
      <alignment horizontal="left"/>
    </xf>
    <xf numFmtId="166" fontId="29" fillId="2" borderId="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left"/>
    </xf>
    <xf numFmtId="0" fontId="29" fillId="2" borderId="14" xfId="0" applyNumberFormat="1" applyFont="1" applyFill="1" applyBorder="1" applyAlignment="1">
      <alignment horizontal="left"/>
    </xf>
    <xf numFmtId="166" fontId="29" fillId="2" borderId="14" xfId="0" applyNumberFormat="1" applyFont="1" applyFill="1" applyBorder="1" applyAlignment="1">
      <alignment horizontal="left"/>
    </xf>
    <xf numFmtId="166" fontId="29" fillId="2" borderId="10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/>
    </xf>
    <xf numFmtId="166" fontId="29" fillId="2" borderId="12" xfId="0" applyNumberFormat="1" applyFont="1" applyFill="1" applyBorder="1" applyAlignment="1">
      <alignment horizontal="left"/>
    </xf>
    <xf numFmtId="0" fontId="29" fillId="2" borderId="12" xfId="0" applyFont="1" applyFill="1" applyBorder="1" applyAlignment="1">
      <alignment horizontal="left"/>
    </xf>
    <xf numFmtId="166" fontId="7" fillId="2" borderId="0" xfId="0" applyNumberFormat="1" applyFont="1" applyFill="1" applyAlignment="1">
      <alignment horizontal="left"/>
    </xf>
  </cellXfs>
  <cellStyles count="6">
    <cellStyle name="Заголовок 1" xfId="3" builtinId="16"/>
    <cellStyle name="Заголовок 2" xfId="4" builtinId="17"/>
    <cellStyle name="Заголовок 3" xfId="5" builtinId="18"/>
    <cellStyle name="Название" xfId="2" builtinId="15"/>
    <cellStyle name="Обычный" xfId="0" builtinId="0"/>
    <cellStyle name="Финансовый" xfId="1" builtinId="3"/>
  </cellStyles>
  <dxfs count="20">
    <dxf>
      <font>
        <b/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solid">
          <bgColor theme="0"/>
        </patternFill>
      </fill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solid">
          <bgColor theme="0"/>
        </patternFill>
      </fill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numFmt numFmtId="166" formatCode="#,##0.00\ &quot;₽&quot;"/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66" formatCode="#,##0.00\ &quot;₽&quot;"/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numFmt numFmtId="166" formatCode="#,##0.00\ &quot;₽&quot;"/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66" formatCode="#,##0.00\ &quot;₽&quot;"/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numFmt numFmtId="19" formatCode="dd/mm/yyyy"/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6"/>
        <name val="Arial"/>
        <scheme val="none"/>
      </font>
      <fill>
        <patternFill patternType="solid"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solid">
          <bgColor theme="0"/>
        </patternFill>
      </fill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none"/>
      </font>
      <numFmt numFmtId="166" formatCode="#,##0.00\ &quot;₽&quot;"/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9" defaultPivotStyle="PivotStyleLight16">
    <tableStyle name="Таблица личного бюджета" pivot="0" count="3">
      <tableStyleElement type="wholeTable" dxfId="19"/>
      <tableStyleElement type="headerRow" dxfId="18"/>
      <tableStyleElement type="totalRow" dxfId="17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26-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Данные диаграммы"/>
      <sheetName val="Заброшка"/>
      <sheetName val="Лист1"/>
      <sheetName val="Лист2"/>
    </sheetNames>
    <sheetDataSet>
      <sheetData sheetId="0">
        <row r="8">
          <cell r="I8">
            <v>3308037</v>
          </cell>
        </row>
      </sheetData>
      <sheetData sheetId="1"/>
      <sheetData sheetId="2">
        <row r="13">
          <cell r="E13">
            <v>107325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ДоходыЗаМесяц" displayName="ДоходыЗаМесяц" ref="B5:C9" totalsRowShown="0" headerRowDxfId="14" dataDxfId="13">
  <autoFilter ref="B5:C9"/>
  <tableColumns count="2">
    <tableColumn id="1" name="СТАТЬЯ" dataDxfId="16"/>
    <tableColumn id="2" name="СУММА" dataDxfId="15">
      <calculatedColumnFormula>ОбщиеРасходыЗаМесяц/C10</calculatedColumnFormula>
    </tableColumn>
  </tableColumns>
  <tableStyleInfo name="Таблица личного бюджета" showFirstColumn="0" showLastColumn="0" showRowStripes="1" showColumnStripes="0"/>
</table>
</file>

<file path=xl/tables/table2.xml><?xml version="1.0" encoding="utf-8"?>
<table xmlns="http://schemas.openxmlformats.org/spreadsheetml/2006/main" id="2" name="РасходыЗаМесяц" displayName="РасходыЗаМесяц" ref="B20:F33" totalsRowCount="1" headerRowDxfId="2" dataDxfId="1" totalsRowDxfId="0">
  <autoFilter ref="B20:F33"/>
  <tableColumns count="5">
    <tableColumn id="1" name="СТАТЬЯ" totalsRowLabel="ИТОГО ФОТ" dataDxfId="11" totalsRowDxfId="12"/>
    <tableColumn id="2" name="Оклад" dataDxfId="9" totalsRowDxfId="10"/>
    <tableColumn id="3" name="Кол-во месяцев" dataDxfId="7" totalsRowDxfId="8"/>
    <tableColumn id="8" name="ИТОГО" totalsRowFunction="custom" dataDxfId="5" totalsRowDxfId="6">
      <totalsRowFormula>SUM(E22:E32)</totalsRowFormula>
    </tableColumn>
    <tableColumn id="5" name="Столбец1" dataDxfId="3" totalsRowDxfId="4"/>
  </tableColumns>
  <tableStyleInfo name="Таблица личного бюджета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topLeftCell="D28" workbookViewId="0">
      <selection sqref="A1:XFD1048576"/>
    </sheetView>
  </sheetViews>
  <sheetFormatPr defaultColWidth="9.140625" defaultRowHeight="27.75" customHeight="1"/>
  <cols>
    <col min="1" max="1" width="4.42578125" style="56" customWidth="1"/>
    <col min="2" max="2" width="49.5703125" style="56" customWidth="1"/>
    <col min="3" max="3" width="22.140625" style="110" customWidth="1"/>
    <col min="4" max="4" width="13.140625" style="56" customWidth="1"/>
    <col min="5" max="5" width="23.28515625" style="56" customWidth="1"/>
    <col min="6" max="6" width="17.7109375" style="103" hidden="1" customWidth="1"/>
    <col min="7" max="7" width="38.140625" style="110" customWidth="1"/>
    <col min="8" max="8" width="87.7109375" style="56" customWidth="1"/>
    <col min="9" max="9" width="30.42578125" style="103" customWidth="1"/>
    <col min="10" max="16384" width="9.140625" style="56"/>
  </cols>
  <sheetData>
    <row r="1" spans="1:10" s="2" customFormat="1" ht="5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40.5" customHeight="1">
      <c r="A2" s="3"/>
      <c r="B2" s="4" t="s">
        <v>0</v>
      </c>
      <c r="C2" s="4"/>
      <c r="D2" s="4"/>
      <c r="E2" s="4"/>
      <c r="F2" s="4"/>
      <c r="G2" s="4"/>
      <c r="H2" s="4"/>
      <c r="I2" s="4"/>
      <c r="J2" s="3"/>
    </row>
    <row r="3" spans="1:10" s="2" customFormat="1" ht="33" customHeight="1">
      <c r="A3" s="1"/>
      <c r="B3" s="6"/>
      <c r="C3" s="1"/>
      <c r="D3" s="1"/>
      <c r="E3" s="1"/>
      <c r="F3" s="7"/>
      <c r="G3" s="7"/>
      <c r="H3" s="7"/>
      <c r="I3" s="7"/>
      <c r="J3" s="1"/>
    </row>
    <row r="4" spans="1:10" s="2" customFormat="1" ht="29.25" customHeight="1">
      <c r="A4" s="1"/>
      <c r="B4" s="8" t="s">
        <v>1</v>
      </c>
      <c r="C4" s="8"/>
      <c r="D4" s="1"/>
      <c r="E4" s="9"/>
      <c r="F4" s="10" t="s">
        <v>2</v>
      </c>
      <c r="G4" s="10"/>
      <c r="H4" s="10"/>
      <c r="I4" s="11">
        <f>C6*C10</f>
        <v>3284120.0000000005</v>
      </c>
      <c r="J4" s="11"/>
    </row>
    <row r="5" spans="1:10" s="2" customFormat="1" ht="29.25" customHeight="1">
      <c r="A5" s="1"/>
      <c r="B5" s="12" t="s">
        <v>3</v>
      </c>
      <c r="C5" s="12" t="s">
        <v>4</v>
      </c>
      <c r="D5" s="1"/>
      <c r="E5" s="9"/>
      <c r="F5" s="13"/>
      <c r="G5" s="13"/>
      <c r="H5" s="1"/>
      <c r="I5" s="14"/>
      <c r="J5" s="1"/>
    </row>
    <row r="6" spans="1:10" s="2" customFormat="1" ht="45" customHeight="1">
      <c r="A6" s="1"/>
      <c r="B6" s="15" t="s">
        <v>5</v>
      </c>
      <c r="C6" s="16">
        <v>2800</v>
      </c>
      <c r="D6" s="1"/>
      <c r="E6" s="9"/>
      <c r="F6" s="10"/>
      <c r="G6" s="10"/>
      <c r="H6" s="10"/>
      <c r="I6" s="17"/>
      <c r="J6" s="17"/>
    </row>
    <row r="7" spans="1:10" s="2" customFormat="1" ht="29.25" customHeight="1">
      <c r="A7" s="1"/>
      <c r="B7" s="15"/>
      <c r="C7" s="16"/>
      <c r="D7" s="1"/>
      <c r="E7" s="9"/>
      <c r="F7" s="1"/>
      <c r="G7" s="1" t="s">
        <v>6</v>
      </c>
      <c r="H7" s="1"/>
      <c r="I7" s="1"/>
      <c r="J7" s="1"/>
    </row>
    <row r="8" spans="1:10" s="2" customFormat="1" ht="33" customHeight="1">
      <c r="A8" s="1"/>
      <c r="B8" s="15"/>
      <c r="C8" s="16"/>
      <c r="D8" s="1"/>
      <c r="E8" s="9"/>
      <c r="F8" s="10" t="s">
        <v>7</v>
      </c>
      <c r="G8" s="10"/>
      <c r="H8" s="10"/>
      <c r="I8" s="18">
        <f>РасходыЗаМесяц[[#Totals],[ИТОГО]]+I35</f>
        <v>3308037</v>
      </c>
      <c r="J8" s="18"/>
    </row>
    <row r="9" spans="1:10" s="2" customFormat="1" ht="29.25" customHeight="1">
      <c r="A9" s="1"/>
      <c r="B9" s="15"/>
      <c r="C9" s="19"/>
      <c r="D9" s="1"/>
      <c r="E9" s="9"/>
      <c r="F9" s="1"/>
      <c r="G9" s="20"/>
      <c r="H9" s="20"/>
      <c r="I9" s="21"/>
      <c r="J9" s="1"/>
    </row>
    <row r="10" spans="1:10" s="2" customFormat="1" ht="29.25" customHeight="1">
      <c r="A10" s="1"/>
      <c r="B10" s="22" t="s">
        <v>8</v>
      </c>
      <c r="C10" s="23">
        <v>1172.9000000000001</v>
      </c>
      <c r="D10" s="1"/>
      <c r="E10" s="1"/>
      <c r="F10" s="1"/>
      <c r="G10" s="20" t="s">
        <v>9</v>
      </c>
      <c r="H10" s="1"/>
      <c r="I10" s="24">
        <v>103500</v>
      </c>
      <c r="J10" s="24"/>
    </row>
    <row r="11" spans="1:10" s="2" customFormat="1" ht="29.25" customHeight="1">
      <c r="A11" s="1"/>
      <c r="B11" s="25" t="s">
        <v>10</v>
      </c>
      <c r="C11" s="26">
        <v>160</v>
      </c>
      <c r="D11" s="1"/>
      <c r="E11" s="1"/>
      <c r="F11" s="1"/>
      <c r="G11" s="1"/>
      <c r="H11" s="1"/>
      <c r="I11" s="14" t="s">
        <v>6</v>
      </c>
      <c r="J11" s="1"/>
    </row>
    <row r="12" spans="1:10" s="2" customFormat="1" ht="29.25" customHeight="1">
      <c r="A12" s="1"/>
      <c r="B12" s="25"/>
      <c r="C12" s="26"/>
      <c r="D12" s="1"/>
      <c r="E12" s="27"/>
      <c r="F12" s="1"/>
      <c r="G12" s="1"/>
      <c r="H12" s="28" t="s">
        <v>11</v>
      </c>
      <c r="I12" s="28"/>
      <c r="J12" s="1"/>
    </row>
    <row r="13" spans="1:10" s="2" customFormat="1" ht="29.25" customHeight="1">
      <c r="A13" s="29"/>
      <c r="B13" s="25"/>
      <c r="C13" s="26"/>
      <c r="D13" s="30"/>
      <c r="E13" s="29"/>
      <c r="F13" s="30"/>
      <c r="G13" s="30"/>
      <c r="H13" s="31" t="s">
        <v>3</v>
      </c>
      <c r="I13" s="32" t="s">
        <v>12</v>
      </c>
      <c r="J13" s="1"/>
    </row>
    <row r="14" spans="1:10" s="2" customFormat="1" ht="29.25" customHeight="1">
      <c r="A14" s="29"/>
      <c r="B14" s="33"/>
      <c r="C14" s="34"/>
      <c r="D14" s="30"/>
      <c r="E14" s="35"/>
      <c r="F14" s="36"/>
      <c r="G14" s="36"/>
      <c r="H14" s="37" t="s">
        <v>13</v>
      </c>
      <c r="I14" s="38"/>
      <c r="J14" s="39"/>
    </row>
    <row r="15" spans="1:10" s="2" customFormat="1" ht="36" customHeight="1">
      <c r="A15" s="29"/>
      <c r="B15" s="30"/>
      <c r="C15" s="30"/>
      <c r="D15" s="30"/>
      <c r="E15" s="35"/>
      <c r="F15" s="40"/>
      <c r="G15" s="40"/>
      <c r="H15" s="41" t="s">
        <v>14</v>
      </c>
      <c r="I15" s="42">
        <v>30000</v>
      </c>
      <c r="J15" s="39"/>
    </row>
    <row r="16" spans="1:10" s="2" customFormat="1" ht="20.25" customHeight="1">
      <c r="A16" s="29"/>
      <c r="B16" s="30"/>
      <c r="C16" s="30"/>
      <c r="D16" s="30"/>
      <c r="E16" s="35"/>
      <c r="F16" s="43"/>
      <c r="G16" s="44"/>
      <c r="H16" s="41"/>
      <c r="I16" s="42"/>
      <c r="J16" s="39"/>
    </row>
    <row r="17" spans="1:10" s="2" customFormat="1" ht="24.75" customHeight="1">
      <c r="A17" s="29"/>
      <c r="B17" s="30"/>
      <c r="C17" s="30"/>
      <c r="D17" s="30"/>
      <c r="E17" s="35"/>
      <c r="F17" s="36"/>
      <c r="G17" s="36"/>
      <c r="H17" s="41" t="s">
        <v>15</v>
      </c>
      <c r="I17" s="42">
        <v>10000</v>
      </c>
      <c r="J17" s="39"/>
    </row>
    <row r="18" spans="1:10" s="2" customFormat="1" ht="27" customHeight="1">
      <c r="A18" s="29"/>
      <c r="B18" s="30"/>
      <c r="C18" s="30"/>
      <c r="D18" s="30"/>
      <c r="E18" s="35"/>
      <c r="F18" s="40"/>
      <c r="G18" s="40"/>
      <c r="H18" s="41" t="s">
        <v>16</v>
      </c>
      <c r="I18" s="42">
        <v>50000</v>
      </c>
      <c r="J18" s="39"/>
    </row>
    <row r="19" spans="1:10" s="2" customFormat="1" ht="31.5" customHeight="1">
      <c r="A19" s="30"/>
      <c r="B19" s="45" t="s">
        <v>17</v>
      </c>
      <c r="C19" s="45"/>
      <c r="D19" s="45"/>
      <c r="E19" s="45"/>
      <c r="F19" s="46"/>
      <c r="G19" s="46"/>
      <c r="H19" s="41" t="s">
        <v>18</v>
      </c>
      <c r="I19" s="42">
        <v>10000</v>
      </c>
      <c r="J19" s="47"/>
    </row>
    <row r="20" spans="1:10" s="2" customFormat="1" ht="24.75" customHeight="1">
      <c r="A20" s="30"/>
      <c r="B20" s="48" t="s">
        <v>3</v>
      </c>
      <c r="C20" s="49" t="s">
        <v>19</v>
      </c>
      <c r="D20" s="48" t="s">
        <v>20</v>
      </c>
      <c r="E20" s="48" t="s">
        <v>21</v>
      </c>
      <c r="F20" s="50" t="s">
        <v>22</v>
      </c>
      <c r="G20" s="50"/>
      <c r="H20" s="41" t="s">
        <v>23</v>
      </c>
      <c r="I20" s="42">
        <v>80000</v>
      </c>
      <c r="J20" s="39"/>
    </row>
    <row r="21" spans="1:10" ht="27.95" customHeight="1">
      <c r="A21" s="30"/>
      <c r="B21" s="51" t="s">
        <v>24</v>
      </c>
      <c r="C21" s="52"/>
      <c r="D21" s="53"/>
      <c r="E21" s="53"/>
      <c r="F21" s="54"/>
      <c r="G21" s="55"/>
      <c r="H21" s="41" t="s">
        <v>25</v>
      </c>
      <c r="I21" s="42">
        <v>10000</v>
      </c>
      <c r="J21" s="39"/>
    </row>
    <row r="22" spans="1:10" ht="27.95" customHeight="1">
      <c r="A22" s="30"/>
      <c r="B22" s="57" t="s">
        <v>26</v>
      </c>
      <c r="C22" s="58">
        <v>35000</v>
      </c>
      <c r="D22" s="59">
        <v>12</v>
      </c>
      <c r="E22" s="58">
        <f>РасходыЗаМесяц[[#This Row],[Оклад]]*РасходыЗаМесяц[[#This Row],[Кол-во месяцев]]</f>
        <v>420000</v>
      </c>
      <c r="F22" s="60"/>
      <c r="G22" s="61"/>
      <c r="H22" s="41" t="s">
        <v>27</v>
      </c>
      <c r="I22" s="42">
        <f>5*5989.2</f>
        <v>29946</v>
      </c>
      <c r="J22" s="39"/>
    </row>
    <row r="23" spans="1:10" ht="27.95" customHeight="1">
      <c r="A23" s="30"/>
      <c r="B23" s="62" t="s">
        <v>28</v>
      </c>
      <c r="C23" s="63">
        <v>20000</v>
      </c>
      <c r="D23" s="64">
        <v>6</v>
      </c>
      <c r="E23" s="63">
        <f>РасходыЗаМесяц[[#This Row],[Оклад]]*РасходыЗаМесяц[[#This Row],[Кол-во месяцев]]</f>
        <v>120000</v>
      </c>
      <c r="F23" s="65"/>
      <c r="G23" s="61"/>
      <c r="H23" s="41" t="s">
        <v>29</v>
      </c>
      <c r="I23" s="42">
        <v>60000</v>
      </c>
      <c r="J23" s="39"/>
    </row>
    <row r="24" spans="1:10" ht="27.95" customHeight="1">
      <c r="A24" s="30"/>
      <c r="B24" s="62" t="s">
        <v>28</v>
      </c>
      <c r="C24" s="63">
        <v>20000</v>
      </c>
      <c r="D24" s="64">
        <v>6</v>
      </c>
      <c r="E24" s="63">
        <f>РасходыЗаМесяц[[#This Row],[Оклад]]*РасходыЗаМесяц[[#This Row],[Кол-во месяцев]]</f>
        <v>120000</v>
      </c>
      <c r="F24" s="65"/>
      <c r="G24" s="61"/>
      <c r="H24" s="41" t="s">
        <v>30</v>
      </c>
      <c r="I24" s="42">
        <v>200000</v>
      </c>
      <c r="J24" s="39"/>
    </row>
    <row r="25" spans="1:10" ht="27.95" customHeight="1">
      <c r="A25" s="30"/>
      <c r="B25" s="62" t="s">
        <v>31</v>
      </c>
      <c r="C25" s="63">
        <v>20000</v>
      </c>
      <c r="D25" s="64">
        <v>6</v>
      </c>
      <c r="E25" s="63">
        <f>РасходыЗаМесяц[[#This Row],[Оклад]]*РасходыЗаМесяц[[#This Row],[Кол-во месяцев]]</f>
        <v>120000</v>
      </c>
      <c r="F25" s="65"/>
      <c r="G25" s="61"/>
      <c r="H25" s="41"/>
      <c r="I25" s="42"/>
      <c r="J25" s="39"/>
    </row>
    <row r="26" spans="1:10" ht="27.95" customHeight="1">
      <c r="A26" s="30"/>
      <c r="B26" s="62" t="s">
        <v>32</v>
      </c>
      <c r="C26" s="63">
        <v>10000</v>
      </c>
      <c r="D26" s="64">
        <v>12</v>
      </c>
      <c r="E26" s="63">
        <f>РасходыЗаМесяц[[#This Row],[Оклад]]*РасходыЗаМесяц[[#This Row],[Кол-во месяцев]]</f>
        <v>120000</v>
      </c>
      <c r="F26" s="65"/>
      <c r="G26" s="61"/>
      <c r="H26" s="41" t="s">
        <v>33</v>
      </c>
      <c r="I26" s="42">
        <v>200000</v>
      </c>
      <c r="J26" s="39"/>
    </row>
    <row r="27" spans="1:10" ht="27.95" customHeight="1">
      <c r="A27" s="30"/>
      <c r="B27" s="62" t="s">
        <v>34</v>
      </c>
      <c r="C27" s="63">
        <v>10000</v>
      </c>
      <c r="D27" s="64">
        <v>6</v>
      </c>
      <c r="E27" s="63">
        <f>РасходыЗаМесяц[[#This Row],[Оклад]]*РасходыЗаМесяц[[#This Row],[Кол-во месяцев]]</f>
        <v>60000</v>
      </c>
      <c r="F27" s="65"/>
      <c r="G27" s="61"/>
      <c r="H27" s="41" t="s">
        <v>35</v>
      </c>
      <c r="I27" s="42">
        <v>704236</v>
      </c>
      <c r="J27" s="39"/>
    </row>
    <row r="28" spans="1:10" ht="27.95" customHeight="1">
      <c r="A28" s="30"/>
      <c r="B28" s="62" t="s">
        <v>36</v>
      </c>
      <c r="C28" s="63">
        <v>10000</v>
      </c>
      <c r="D28" s="64">
        <v>12</v>
      </c>
      <c r="E28" s="63">
        <f>РасходыЗаМесяц[[#This Row],[Оклад]]*РасходыЗаМесяц[[#This Row],[Кол-во месяцев]]</f>
        <v>120000</v>
      </c>
      <c r="F28" s="65"/>
      <c r="G28" s="61"/>
      <c r="H28" s="41" t="s">
        <v>37</v>
      </c>
      <c r="I28" s="42">
        <f>300000*30.2%</f>
        <v>90600</v>
      </c>
      <c r="J28" s="39"/>
    </row>
    <row r="29" spans="1:10" ht="27.95" customHeight="1">
      <c r="A29" s="30"/>
      <c r="B29" s="62" t="s">
        <v>38</v>
      </c>
      <c r="C29" s="63">
        <v>5000</v>
      </c>
      <c r="D29" s="64">
        <v>12</v>
      </c>
      <c r="E29" s="63">
        <f>РасходыЗаМесяц[[#This Row],[Оклад]]*РасходыЗаМесяц[[#This Row],[Кол-во месяцев]]</f>
        <v>60000</v>
      </c>
      <c r="F29" s="65"/>
      <c r="G29" s="61"/>
      <c r="H29" s="41" t="s">
        <v>39</v>
      </c>
      <c r="I29" s="42">
        <v>50000</v>
      </c>
      <c r="J29" s="39"/>
    </row>
    <row r="30" spans="1:10" ht="27.95" customHeight="1">
      <c r="A30" s="30"/>
      <c r="B30" s="62"/>
      <c r="C30" s="63"/>
      <c r="D30" s="64"/>
      <c r="E30" s="63"/>
      <c r="F30" s="65"/>
      <c r="G30" s="61"/>
      <c r="H30" s="41" t="s">
        <v>40</v>
      </c>
      <c r="I30" s="42">
        <v>25000</v>
      </c>
      <c r="J30" s="39"/>
    </row>
    <row r="31" spans="1:10" ht="27.95" customHeight="1">
      <c r="A31" s="30"/>
      <c r="B31" s="62"/>
      <c r="C31" s="63"/>
      <c r="D31" s="64"/>
      <c r="E31" s="63"/>
      <c r="F31" s="65"/>
      <c r="G31" s="61"/>
      <c r="H31" s="66" t="s">
        <v>41</v>
      </c>
      <c r="I31" s="42">
        <v>40000</v>
      </c>
      <c r="J31" s="39"/>
    </row>
    <row r="32" spans="1:10" ht="27.95" customHeight="1">
      <c r="A32" s="30"/>
      <c r="B32" s="67"/>
      <c r="C32" s="68"/>
      <c r="D32" s="69"/>
      <c r="E32" s="68"/>
      <c r="F32" s="70"/>
      <c r="G32" s="61"/>
      <c r="H32" s="71"/>
      <c r="I32" s="72"/>
      <c r="J32" s="39"/>
    </row>
    <row r="33" spans="1:10" ht="27.95" customHeight="1">
      <c r="A33" s="30"/>
      <c r="B33" s="73" t="s">
        <v>42</v>
      </c>
      <c r="C33" s="74"/>
      <c r="D33" s="75"/>
      <c r="E33" s="75">
        <f>SUM(E22:E32)</f>
        <v>1140000</v>
      </c>
      <c r="F33" s="76"/>
      <c r="G33" s="61"/>
      <c r="H33" s="77" t="s">
        <v>43</v>
      </c>
      <c r="I33" s="72">
        <v>578255</v>
      </c>
      <c r="J33" s="39"/>
    </row>
    <row r="34" spans="1:10" ht="27.75" customHeight="1">
      <c r="A34" s="61"/>
      <c r="B34" s="61"/>
      <c r="C34" s="78"/>
      <c r="D34" s="30"/>
      <c r="E34" s="79"/>
      <c r="F34" s="80"/>
      <c r="G34" s="80"/>
      <c r="H34" s="77"/>
      <c r="I34" s="72"/>
      <c r="J34" s="39"/>
    </row>
    <row r="35" spans="1:10" ht="27.75" customHeight="1">
      <c r="A35" s="81" t="s">
        <v>44</v>
      </c>
      <c r="B35" s="81"/>
      <c r="C35" s="81"/>
      <c r="D35" s="81"/>
      <c r="E35" s="81"/>
      <c r="F35" s="81"/>
      <c r="G35" s="81"/>
      <c r="H35" s="77" t="s">
        <v>45</v>
      </c>
      <c r="I35" s="72">
        <f>SUM(I15:I34)</f>
        <v>2168037</v>
      </c>
      <c r="J35" s="39"/>
    </row>
    <row r="36" spans="1:10" ht="27.75" customHeight="1">
      <c r="A36" s="28"/>
      <c r="B36" s="28"/>
      <c r="C36" s="28"/>
      <c r="D36" s="28"/>
      <c r="E36" s="28"/>
      <c r="F36" s="28"/>
      <c r="G36" s="82" t="s">
        <v>46</v>
      </c>
      <c r="H36" s="83"/>
      <c r="I36" s="84"/>
      <c r="J36" s="39"/>
    </row>
    <row r="37" spans="1:10" ht="27.75" customHeight="1">
      <c r="B37" s="85" t="s">
        <v>47</v>
      </c>
      <c r="C37" s="86"/>
      <c r="D37" s="87"/>
      <c r="E37" s="88"/>
      <c r="F37" s="89"/>
      <c r="G37" s="90">
        <f>(2520395.1)*((10.14+4.36)/(8.94+3.7))*0.2</f>
        <v>578255.20490506326</v>
      </c>
      <c r="H37" s="91" t="s">
        <v>48</v>
      </c>
      <c r="I37" s="92">
        <f>ОбщиеДоходыЗаМесяц-[1]Заброшка!E13</f>
        <v>3176795.0000000005</v>
      </c>
    </row>
    <row r="38" spans="1:10" ht="27.75" customHeight="1">
      <c r="B38" s="93" t="s">
        <v>49</v>
      </c>
      <c r="C38" s="94" t="s">
        <v>50</v>
      </c>
      <c r="D38" s="95">
        <f>(10.14+4.36)/(8.94+3.7)</f>
        <v>1.1471518987341771</v>
      </c>
      <c r="E38" s="96"/>
      <c r="F38" s="97"/>
      <c r="G38" s="98"/>
      <c r="H38" s="91"/>
      <c r="I38" s="92"/>
    </row>
    <row r="39" spans="1:10" ht="36" customHeight="1">
      <c r="B39" s="99" t="s">
        <v>51</v>
      </c>
      <c r="C39" s="100"/>
      <c r="D39" s="100"/>
      <c r="E39" s="100"/>
      <c r="F39" s="101"/>
      <c r="G39" s="102">
        <f>I27</f>
        <v>704236</v>
      </c>
    </row>
    <row r="40" spans="1:10" ht="19.5" customHeight="1">
      <c r="B40" s="93" t="s">
        <v>52</v>
      </c>
      <c r="C40" s="104" t="s">
        <v>53</v>
      </c>
      <c r="D40" s="95"/>
      <c r="E40" s="105"/>
      <c r="F40" s="97"/>
      <c r="G40" s="106"/>
    </row>
    <row r="41" spans="1:10" ht="27.75" hidden="1" customHeight="1">
      <c r="B41" s="107"/>
      <c r="C41" s="108"/>
      <c r="D41" s="109"/>
      <c r="E41" s="108"/>
      <c r="F41" s="101"/>
      <c r="G41" s="102"/>
    </row>
    <row r="42" spans="1:10" ht="27.75" hidden="1" customHeight="1">
      <c r="B42" s="93"/>
      <c r="C42" s="105"/>
      <c r="D42" s="95"/>
      <c r="E42" s="105"/>
      <c r="F42" s="97"/>
      <c r="G42" s="106"/>
    </row>
  </sheetData>
  <mergeCells count="20">
    <mergeCell ref="G41:G42"/>
    <mergeCell ref="B19:E19"/>
    <mergeCell ref="H31:H32"/>
    <mergeCell ref="A35:G35"/>
    <mergeCell ref="G37:G38"/>
    <mergeCell ref="B39:E39"/>
    <mergeCell ref="G39:G40"/>
    <mergeCell ref="F8:H8"/>
    <mergeCell ref="I8:J8"/>
    <mergeCell ref="I10:J10"/>
    <mergeCell ref="F15:G15"/>
    <mergeCell ref="F16:G16"/>
    <mergeCell ref="F18:G18"/>
    <mergeCell ref="B2:I2"/>
    <mergeCell ref="F3:I3"/>
    <mergeCell ref="B4:C4"/>
    <mergeCell ref="F4:H4"/>
    <mergeCell ref="I4:J4"/>
    <mergeCell ref="F6:H6"/>
    <mergeCell ref="I6:J6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ОбщиеДоходыЗаМесяц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2026-06-08T10:30:07Z</dcterms:created>
  <dcterms:modified xsi:type="dcterms:W3CDTF">2026-06-08T10:31:32Z</dcterms:modified>
</cp:coreProperties>
</file>